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workbookProtection workbookPassword="CB51" lockStructure="1"/>
  <bookViews>
    <workbookView xWindow="0" yWindow="0" windowWidth="35180" windowHeight="22640" tabRatio="500"/>
  </bookViews>
  <sheets>
    <sheet name="About" sheetId="12" r:id="rId1"/>
    <sheet name="Model" sheetId="4" r:id="rId2"/>
    <sheet name="Fuel energy densities" sheetId="2" r:id="rId3"/>
  </sheets>
  <definedNames>
    <definedName name="solver_adj" localSheetId="1" hidden="1">Model!#REF!</definedName>
    <definedName name="solver_cvg" localSheetId="1" hidden="1">0.001</definedName>
    <definedName name="solver_drv" localSheetId="1" hidden="1">1</definedName>
    <definedName name="solver_eng" localSheetId="1" hidden="1">1</definedName>
    <definedName name="solver_itr" localSheetId="1" hidden="1">2147483647</definedName>
    <definedName name="solver_lhs1" localSheetId="1" hidden="1">Model!#REF!</definedName>
    <definedName name="solver_lhs2" localSheetId="1" hidden="1">Model!#REF!</definedName>
    <definedName name="solver_lhs3" localSheetId="1" hidden="1">Model!#REF!</definedName>
    <definedName name="solver_lhs4" localSheetId="1" hidden="1">Model!#REF!</definedName>
    <definedName name="solver_lhs5" localSheetId="1" hidden="1">Model!#REF!</definedName>
    <definedName name="solver_lhs6" localSheetId="1" hidden="1">Model!#REF!</definedName>
    <definedName name="solver_lhs7" localSheetId="1" hidden="1">Model!#REF!</definedName>
    <definedName name="solver_lhs8" localSheetId="1" hidden="1">Model!$O$38</definedName>
    <definedName name="solver_lhs9" localSheetId="1" hidden="1">Model!$O$39</definedName>
    <definedName name="solver_lin" localSheetId="1" hidden="1">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9</definedName>
    <definedName name="solver_opt" localSheetId="1" hidden="1">Model!$B$42</definedName>
    <definedName name="solver_pre" localSheetId="1" hidden="1">0.000001</definedName>
    <definedName name="solver_rbv" localSheetId="1" hidden="1">2</definedName>
    <definedName name="solver_rel1" localSheetId="1" hidden="1">1</definedName>
    <definedName name="solver_rel2" localSheetId="1" hidden="1">3</definedName>
    <definedName name="solver_rel3" localSheetId="1" hidden="1">1</definedName>
    <definedName name="solver_rel4" localSheetId="1" hidden="1">1</definedName>
    <definedName name="solver_rel5" localSheetId="1" hidden="1">1</definedName>
    <definedName name="solver_rel6" localSheetId="1" hidden="1">1</definedName>
    <definedName name="solver_rel7" localSheetId="1" hidden="1">1</definedName>
    <definedName name="solver_rel8" localSheetId="1" hidden="1">2</definedName>
    <definedName name="solver_rel9" localSheetId="1" hidden="1">1</definedName>
    <definedName name="solver_rhs1" localSheetId="1" hidden="1">Model!#REF!</definedName>
    <definedName name="solver_rhs2" localSheetId="1" hidden="1">0</definedName>
    <definedName name="solver_rhs3" localSheetId="1" hidden="1">Model!#REF!</definedName>
    <definedName name="solver_rhs4" localSheetId="1" hidden="1">Model!#REF!</definedName>
    <definedName name="solver_rhs5" localSheetId="1" hidden="1">Model!#REF!</definedName>
    <definedName name="solver_rhs6" localSheetId="1" hidden="1">Model!#REF!</definedName>
    <definedName name="solver_rhs7" localSheetId="1" hidden="1">Model!#REF!</definedName>
    <definedName name="solver_rhs8" localSheetId="1" hidden="1">0</definedName>
    <definedName name="solver_rhs9" localSheetId="1" hidden="1">0.15</definedName>
    <definedName name="solver_rlx" localSheetId="1" hidden="1">1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4" l="1"/>
  <c r="D21" i="4"/>
  <c r="E21" i="4"/>
  <c r="F21" i="4"/>
  <c r="G21" i="4"/>
  <c r="H21" i="4"/>
  <c r="I21" i="4"/>
  <c r="J21" i="4"/>
  <c r="K21" i="4"/>
  <c r="D20" i="4"/>
  <c r="E20" i="4"/>
  <c r="D26" i="4"/>
  <c r="D24" i="4"/>
  <c r="D25" i="4"/>
  <c r="D27" i="4"/>
  <c r="D34" i="4"/>
  <c r="D33" i="4"/>
  <c r="D35" i="4"/>
  <c r="D38" i="4"/>
  <c r="E25" i="4"/>
  <c r="E32" i="4"/>
  <c r="E26" i="4"/>
  <c r="E24" i="4"/>
  <c r="E27" i="4"/>
  <c r="E34" i="4"/>
  <c r="E33" i="4"/>
  <c r="E35" i="4"/>
  <c r="E38" i="4"/>
  <c r="F25" i="4"/>
  <c r="F32" i="4"/>
  <c r="F20" i="4"/>
  <c r="F26" i="4"/>
  <c r="F24" i="4"/>
  <c r="F27" i="4"/>
  <c r="F34" i="4"/>
  <c r="F33" i="4"/>
  <c r="F35" i="4"/>
  <c r="F38" i="4"/>
  <c r="G25" i="4"/>
  <c r="G32" i="4"/>
  <c r="G20" i="4"/>
  <c r="G26" i="4"/>
  <c r="G24" i="4"/>
  <c r="G27" i="4"/>
  <c r="G34" i="4"/>
  <c r="G33" i="4"/>
  <c r="G35" i="4"/>
  <c r="G38" i="4"/>
  <c r="H25" i="4"/>
  <c r="H32" i="4"/>
  <c r="H20" i="4"/>
  <c r="H26" i="4"/>
  <c r="H24" i="4"/>
  <c r="H27" i="4"/>
  <c r="H34" i="4"/>
  <c r="H33" i="4"/>
  <c r="H35" i="4"/>
  <c r="H38" i="4"/>
  <c r="I25" i="4"/>
  <c r="I32" i="4"/>
  <c r="I20" i="4"/>
  <c r="I26" i="4"/>
  <c r="I24" i="4"/>
  <c r="I27" i="4"/>
  <c r="I34" i="4"/>
  <c r="I33" i="4"/>
  <c r="I35" i="4"/>
  <c r="I38" i="4"/>
  <c r="J25" i="4"/>
  <c r="J32" i="4"/>
  <c r="J20" i="4"/>
  <c r="J26" i="4"/>
  <c r="J24" i="4"/>
  <c r="J27" i="4"/>
  <c r="J34" i="4"/>
  <c r="J33" i="4"/>
  <c r="J35" i="4"/>
  <c r="J38" i="4"/>
  <c r="K25" i="4"/>
  <c r="K32" i="4"/>
  <c r="K20" i="4"/>
  <c r="K26" i="4"/>
  <c r="K24" i="4"/>
  <c r="K27" i="4"/>
  <c r="K34" i="4"/>
  <c r="K33" i="4"/>
  <c r="K35" i="4"/>
  <c r="K38" i="4"/>
  <c r="D39" i="4"/>
  <c r="E39" i="4"/>
  <c r="F39" i="4"/>
  <c r="G39" i="4"/>
  <c r="H39" i="4"/>
  <c r="I39" i="4"/>
  <c r="J39" i="4"/>
  <c r="K39" i="4"/>
</calcChain>
</file>

<file path=xl/comments1.xml><?xml version="1.0" encoding="utf-8"?>
<comments xmlns="http://schemas.openxmlformats.org/spreadsheetml/2006/main">
  <authors>
    <author>Jeff Kessler</author>
  </authors>
  <commentList>
    <comment ref="D4" authorId="0">
      <text>
        <r>
          <rPr>
            <sz val="9"/>
            <color indexed="81"/>
            <rFont val="Calibri"/>
            <family val="2"/>
          </rPr>
          <t xml:space="preserve">Impacts the values for 2013 and onward.
Current Regulation: 99.18
Proposed 2011 Value: 97.51
Original Value: 95.86
</t>
        </r>
      </text>
    </comment>
    <comment ref="D9" authorId="0">
      <text>
        <r>
          <rPr>
            <b/>
            <sz val="9"/>
            <color indexed="81"/>
            <rFont val="Calibri"/>
            <family val="2"/>
          </rPr>
          <t xml:space="preserve">Impacts the values for 2013 and onward.
Current Regulation: 98.03
Proposed 2011 Value: 96.36
Original Value: 94.71
</t>
        </r>
      </text>
    </comment>
  </commentList>
</comments>
</file>

<file path=xl/sharedStrings.xml><?xml version="1.0" encoding="utf-8"?>
<sst xmlns="http://schemas.openxmlformats.org/spreadsheetml/2006/main" count="97" uniqueCount="74">
  <si>
    <t>Fuel</t>
  </si>
  <si>
    <t>CARBOB</t>
  </si>
  <si>
    <t>CaRFG</t>
  </si>
  <si>
    <t>Diesel</t>
  </si>
  <si>
    <t>CNG</t>
  </si>
  <si>
    <t>LNG</t>
  </si>
  <si>
    <t>Electricity</t>
  </si>
  <si>
    <t>MJ/kWh</t>
  </si>
  <si>
    <t>MJ/gal</t>
  </si>
  <si>
    <t>MJ/scf</t>
  </si>
  <si>
    <t>Hydrogen</t>
  </si>
  <si>
    <t>Neat Biomass-based diesel</t>
  </si>
  <si>
    <t>MJ/kg</t>
  </si>
  <si>
    <t>Biodiesel</t>
  </si>
  <si>
    <t>Elec</t>
  </si>
  <si>
    <t>RD</t>
  </si>
  <si>
    <t>ETH&gt;90</t>
  </si>
  <si>
    <t>ETH 85-90</t>
  </si>
  <si>
    <t>ETH 80-85</t>
  </si>
  <si>
    <t>ETH&lt;80</t>
  </si>
  <si>
    <t>Year</t>
  </si>
  <si>
    <t>MJ/quarter</t>
  </si>
  <si>
    <t>billion GGE/year</t>
  </si>
  <si>
    <t>Billion GGE</t>
  </si>
  <si>
    <t>Gasoline Displacing Supply</t>
  </si>
  <si>
    <t>Diesel Displacing Supply</t>
  </si>
  <si>
    <t>Gasoline AFCI</t>
  </si>
  <si>
    <t>Diesel AFCI</t>
  </si>
  <si>
    <t>Diesel Displacement Fuel Consumption</t>
  </si>
  <si>
    <t>Banked Credits</t>
  </si>
  <si>
    <t>Displacement Gasoline FCI</t>
  </si>
  <si>
    <t>Diesel Requirement</t>
  </si>
  <si>
    <t>Displacement Diesel FCI</t>
  </si>
  <si>
    <t>Net Credits Generated</t>
  </si>
  <si>
    <t>CA Fuel Requirements (GGE)</t>
  </si>
  <si>
    <t>CARBOB Displacement Fuel Consumption</t>
  </si>
  <si>
    <t>Assumed CARBOB consumption</t>
  </si>
  <si>
    <t>Denatured Ethanol</t>
  </si>
  <si>
    <t>Notes</t>
  </si>
  <si>
    <t>Based on fuel use projections</t>
  </si>
  <si>
    <t>Credit Generation</t>
  </si>
  <si>
    <t>CI (gCO2e/MJ)</t>
  </si>
  <si>
    <t>CO2 Emissions (gCO2e)</t>
  </si>
  <si>
    <t>Assumed Diesel Consumption</t>
  </si>
  <si>
    <t>Fuel Carbon Intensities (gCO2e/MJ)</t>
  </si>
  <si>
    <t>Cells with blue text</t>
  </si>
  <si>
    <t>Are cells with values calculated from CARB credit values</t>
  </si>
  <si>
    <t>Cells with red text</t>
  </si>
  <si>
    <t>Cells with green backgrounds and borders</t>
  </si>
  <si>
    <t>Are cells with model parameters that may be specified by the user</t>
  </si>
  <si>
    <t>ULSD</t>
  </si>
  <si>
    <t>Jeff Kessler (jkessler@ucdavis.edu)</t>
  </si>
  <si>
    <t>About the model:</t>
  </si>
  <si>
    <t>Cell key:</t>
  </si>
  <si>
    <t>Gasoline CI Target</t>
  </si>
  <si>
    <t>Diesel CI Target</t>
  </si>
  <si>
    <t>University of California, Davis</t>
  </si>
  <si>
    <t>Low Carbon Fuel Standard Compliance Scenario Tool</t>
  </si>
  <si>
    <t>Primary Contact:</t>
  </si>
  <si>
    <t>Date:</t>
  </si>
  <si>
    <t>Aggregate of production level</t>
  </si>
  <si>
    <t>Determined from production values</t>
  </si>
  <si>
    <t>April 23, 2013</t>
  </si>
  <si>
    <t>RD (crop-derived)</t>
  </si>
  <si>
    <t>Growth Rate - Gasoline</t>
  </si>
  <si>
    <t>Growth Rate - Diesel</t>
  </si>
  <si>
    <t>Using AEO 2013 trend</t>
  </si>
  <si>
    <t>Are cells based on projections from the AEO 2013</t>
  </si>
  <si>
    <t>Diesel demand less the non-diesel fuels</t>
  </si>
  <si>
    <t>Energy Density</t>
  </si>
  <si>
    <t xml:space="preserve">This tool calculates compliance credits and deficits of California's Low Carbon Fuel Standard (LCFS) through 2020. This tool allows for user-defined parameters that affect the average fuel carbon intensities (AFCI) of gasoline and diesel fuel pools.  </t>
  </si>
  <si>
    <t>Source: CARB Clean Final Regulation Order, 11/2012</t>
  </si>
  <si>
    <t>Average production level and CI in 2012. Source: CARB staff</t>
  </si>
  <si>
    <t>Low-carbon Fuel Supplies and CI average of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</si>
</sst>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E+00"/>
    <numFmt numFmtId="166" formatCode="0.00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3366FF"/>
      <name val="Calibri"/>
      <scheme val="minor"/>
    </font>
    <font>
      <sz val="12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color rgb="FF0000FF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</font>
    <font>
      <sz val="10"/>
      <name val="Verdana"/>
    </font>
    <font>
      <sz val="11"/>
      <color theme="1"/>
      <name val="Calibri"/>
      <family val="2"/>
      <scheme val="minor"/>
    </font>
    <font>
      <sz val="12"/>
      <color theme="5"/>
      <name val="Calibri"/>
      <scheme val="minor"/>
    </font>
    <font>
      <b/>
      <sz val="18"/>
      <color theme="1"/>
      <name val="Calibri"/>
      <scheme val="minor"/>
    </font>
    <font>
      <sz val="14"/>
      <color rgb="FF000090"/>
      <name val="Arial Black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5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9">
    <xf numFmtId="0" fontId="0" fillId="0" borderId="0" xfId="0"/>
    <xf numFmtId="0" fontId="0" fillId="2" borderId="2" xfId="0" applyFill="1" applyBorder="1"/>
    <xf numFmtId="0" fontId="2" fillId="3" borderId="0" xfId="0" applyFont="1" applyFill="1"/>
    <xf numFmtId="0" fontId="0" fillId="3" borderId="0" xfId="0" applyFill="1"/>
    <xf numFmtId="0" fontId="5" fillId="3" borderId="0" xfId="0" applyFont="1" applyFill="1"/>
    <xf numFmtId="0" fontId="14" fillId="3" borderId="0" xfId="0" applyFont="1" applyFill="1"/>
    <xf numFmtId="0" fontId="2" fillId="3" borderId="0" xfId="0" applyFont="1" applyFill="1" applyProtection="1"/>
    <xf numFmtId="0" fontId="0" fillId="3" borderId="0" xfId="0" applyFill="1" applyProtection="1"/>
    <xf numFmtId="0" fontId="2" fillId="3" borderId="13" xfId="0" applyFont="1" applyFill="1" applyBorder="1" applyProtection="1"/>
    <xf numFmtId="0" fontId="2" fillId="3" borderId="11" xfId="0" applyFont="1" applyFill="1" applyBorder="1" applyProtection="1"/>
    <xf numFmtId="0" fontId="2" fillId="3" borderId="12" xfId="0" applyFont="1" applyFill="1" applyBorder="1" applyProtection="1"/>
    <xf numFmtId="0" fontId="2" fillId="3" borderId="9" xfId="0" applyFont="1" applyFill="1" applyBorder="1" applyProtection="1"/>
    <xf numFmtId="0" fontId="0" fillId="3" borderId="14" xfId="0" applyFill="1" applyBorder="1" applyProtection="1"/>
    <xf numFmtId="165" fontId="9" fillId="3" borderId="0" xfId="0" applyNumberFormat="1" applyFont="1" applyFill="1" applyBorder="1" applyProtection="1"/>
    <xf numFmtId="2" fontId="9" fillId="3" borderId="0" xfId="0" applyNumberFormat="1" applyFont="1" applyFill="1" applyBorder="1" applyProtection="1"/>
    <xf numFmtId="165" fontId="9" fillId="3" borderId="6" xfId="0" applyNumberFormat="1" applyFont="1" applyFill="1" applyBorder="1" applyProtection="1"/>
    <xf numFmtId="0" fontId="0" fillId="3" borderId="19" xfId="0" applyFill="1" applyBorder="1" applyProtection="1"/>
    <xf numFmtId="0" fontId="0" fillId="3" borderId="16" xfId="0" applyFill="1" applyBorder="1" applyProtection="1"/>
    <xf numFmtId="2" fontId="9" fillId="3" borderId="17" xfId="0" applyNumberFormat="1" applyFont="1" applyFill="1" applyBorder="1" applyProtection="1"/>
    <xf numFmtId="165" fontId="9" fillId="3" borderId="18" xfId="0" applyNumberFormat="1" applyFont="1" applyFill="1" applyBorder="1" applyProtection="1"/>
    <xf numFmtId="0" fontId="0" fillId="3" borderId="14" xfId="0" applyFont="1" applyFill="1" applyBorder="1" applyProtection="1"/>
    <xf numFmtId="11" fontId="9" fillId="3" borderId="0" xfId="0" applyNumberFormat="1" applyFont="1" applyFill="1" applyBorder="1" applyProtection="1"/>
    <xf numFmtId="0" fontId="2" fillId="3" borderId="25" xfId="0" applyFont="1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0" fillId="3" borderId="0" xfId="0" applyFill="1" applyBorder="1" applyProtection="1"/>
    <xf numFmtId="2" fontId="0" fillId="3" borderId="0" xfId="0" applyNumberFormat="1" applyFill="1" applyBorder="1" applyProtection="1"/>
    <xf numFmtId="0" fontId="10" fillId="4" borderId="21" xfId="0" applyFont="1" applyFill="1" applyBorder="1" applyProtection="1"/>
    <xf numFmtId="0" fontId="10" fillId="4" borderId="22" xfId="0" applyFont="1" applyFill="1" applyBorder="1" applyProtection="1"/>
    <xf numFmtId="0" fontId="10" fillId="4" borderId="23" xfId="0" applyFont="1" applyFill="1" applyBorder="1" applyProtection="1"/>
    <xf numFmtId="0" fontId="2" fillId="3" borderId="14" xfId="0" applyFont="1" applyFill="1" applyBorder="1" applyProtection="1"/>
    <xf numFmtId="0" fontId="0" fillId="3" borderId="6" xfId="0" applyFill="1" applyBorder="1" applyProtection="1"/>
    <xf numFmtId="0" fontId="9" fillId="3" borderId="0" xfId="0" applyFont="1" applyFill="1" applyBorder="1" applyProtection="1"/>
    <xf numFmtId="9" fontId="14" fillId="3" borderId="0" xfId="1" applyFont="1" applyFill="1" applyBorder="1" applyProtection="1"/>
    <xf numFmtId="9" fontId="14" fillId="3" borderId="6" xfId="1" applyFont="1" applyFill="1" applyBorder="1" applyProtection="1"/>
    <xf numFmtId="165" fontId="0" fillId="3" borderId="0" xfId="0" applyNumberFormat="1" applyFill="1" applyProtection="1"/>
    <xf numFmtId="2" fontId="0" fillId="3" borderId="0" xfId="0" applyNumberFormat="1" applyFill="1" applyProtection="1"/>
    <xf numFmtId="164" fontId="0" fillId="3" borderId="0" xfId="0" applyNumberFormat="1" applyFill="1" applyBorder="1" applyProtection="1"/>
    <xf numFmtId="164" fontId="0" fillId="3" borderId="17" xfId="0" applyNumberFormat="1" applyFill="1" applyBorder="1" applyProtection="1"/>
    <xf numFmtId="1" fontId="0" fillId="3" borderId="0" xfId="0" applyNumberFormat="1" applyFill="1" applyProtection="1"/>
    <xf numFmtId="0" fontId="0" fillId="3" borderId="15" xfId="0" applyFont="1" applyFill="1" applyBorder="1" applyProtection="1"/>
    <xf numFmtId="0" fontId="0" fillId="3" borderId="20" xfId="0" applyFill="1" applyBorder="1" applyProtection="1"/>
    <xf numFmtId="0" fontId="11" fillId="3" borderId="0" xfId="0" applyFont="1" applyFill="1" applyAlignment="1" applyProtection="1">
      <alignment horizontal="center" vertical="center"/>
    </xf>
    <xf numFmtId="2" fontId="0" fillId="2" borderId="2" xfId="0" applyNumberFormat="1" applyFill="1" applyBorder="1" applyProtection="1">
      <protection locked="0"/>
    </xf>
    <xf numFmtId="2" fontId="6" fillId="2" borderId="2" xfId="0" applyNumberFormat="1" applyFont="1" applyFill="1" applyBorder="1" applyAlignment="1" applyProtection="1">
      <alignment horizontal="right"/>
      <protection locked="0"/>
    </xf>
    <xf numFmtId="2" fontId="6" fillId="2" borderId="24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Alignment="1">
      <alignment vertical="top" wrapText="1"/>
    </xf>
    <xf numFmtId="2" fontId="0" fillId="3" borderId="0" xfId="0" applyNumberFormat="1" applyFont="1" applyFill="1" applyBorder="1" applyProtection="1"/>
    <xf numFmtId="2" fontId="0" fillId="3" borderId="6" xfId="0" applyNumberFormat="1" applyFont="1" applyFill="1" applyBorder="1" applyProtection="1"/>
    <xf numFmtId="0" fontId="0" fillId="3" borderId="0" xfId="0" applyFont="1" applyFill="1" applyBorder="1" applyProtection="1"/>
    <xf numFmtId="0" fontId="0" fillId="3" borderId="6" xfId="0" applyFont="1" applyFill="1" applyBorder="1" applyProtection="1"/>
    <xf numFmtId="17" fontId="0" fillId="3" borderId="0" xfId="0" quotePrefix="1" applyNumberFormat="1" applyFill="1" applyAlignment="1">
      <alignment horizontal="left"/>
    </xf>
    <xf numFmtId="165" fontId="9" fillId="3" borderId="26" xfId="0" applyNumberFormat="1" applyFont="1" applyFill="1" applyBorder="1" applyProtection="1"/>
    <xf numFmtId="11" fontId="0" fillId="3" borderId="0" xfId="0" applyNumberFormat="1" applyFill="1" applyProtection="1"/>
    <xf numFmtId="2" fontId="6" fillId="3" borderId="0" xfId="0" applyNumberFormat="1" applyFont="1" applyFill="1" applyBorder="1" applyProtection="1"/>
    <xf numFmtId="2" fontId="6" fillId="3" borderId="6" xfId="0" applyNumberFormat="1" applyFont="1" applyFill="1" applyBorder="1" applyProtection="1"/>
    <xf numFmtId="2" fontId="6" fillId="3" borderId="17" xfId="0" applyNumberFormat="1" applyFont="1" applyFill="1" applyBorder="1" applyProtection="1"/>
    <xf numFmtId="2" fontId="6" fillId="3" borderId="18" xfId="0" applyNumberFormat="1" applyFont="1" applyFill="1" applyBorder="1" applyProtection="1"/>
    <xf numFmtId="164" fontId="6" fillId="3" borderId="0" xfId="0" applyNumberFormat="1" applyFont="1" applyFill="1" applyBorder="1" applyProtection="1"/>
    <xf numFmtId="164" fontId="6" fillId="3" borderId="6" xfId="0" applyNumberFormat="1" applyFont="1" applyFill="1" applyBorder="1" applyProtection="1"/>
    <xf numFmtId="164" fontId="6" fillId="3" borderId="17" xfId="0" applyNumberFormat="1" applyFont="1" applyFill="1" applyBorder="1" applyProtection="1"/>
    <xf numFmtId="164" fontId="6" fillId="3" borderId="18" xfId="0" applyNumberFormat="1" applyFont="1" applyFill="1" applyBorder="1" applyProtection="1"/>
    <xf numFmtId="3" fontId="6" fillId="3" borderId="0" xfId="0" applyNumberFormat="1" applyFont="1" applyFill="1" applyBorder="1" applyProtection="1"/>
    <xf numFmtId="3" fontId="6" fillId="3" borderId="6" xfId="0" applyNumberFormat="1" applyFont="1" applyFill="1" applyBorder="1" applyProtection="1"/>
    <xf numFmtId="3" fontId="6" fillId="3" borderId="1" xfId="0" applyNumberFormat="1" applyFont="1" applyFill="1" applyBorder="1" applyProtection="1"/>
    <xf numFmtId="3" fontId="6" fillId="3" borderId="8" xfId="0" applyNumberFormat="1" applyFont="1" applyFill="1" applyBorder="1" applyProtection="1"/>
    <xf numFmtId="0" fontId="0" fillId="0" borderId="19" xfId="0" applyFill="1" applyBorder="1" applyProtection="1"/>
    <xf numFmtId="0" fontId="2" fillId="0" borderId="0" xfId="0" applyFont="1" applyFill="1" applyProtection="1"/>
    <xf numFmtId="3" fontId="9" fillId="3" borderId="0" xfId="0" applyNumberFormat="1" applyFont="1" applyFill="1" applyBorder="1" applyProtection="1"/>
    <xf numFmtId="3" fontId="9" fillId="3" borderId="1" xfId="0" applyNumberFormat="1" applyFont="1" applyFill="1" applyBorder="1" applyProtection="1"/>
    <xf numFmtId="11" fontId="9" fillId="3" borderId="1" xfId="0" applyNumberFormat="1" applyFont="1" applyFill="1" applyBorder="1" applyProtection="1"/>
    <xf numFmtId="166" fontId="9" fillId="3" borderId="1" xfId="0" applyNumberFormat="1" applyFont="1" applyFill="1" applyBorder="1" applyProtection="1"/>
    <xf numFmtId="2" fontId="9" fillId="3" borderId="1" xfId="0" applyNumberFormat="1" applyFont="1" applyFill="1" applyBorder="1" applyProtection="1"/>
    <xf numFmtId="165" fontId="9" fillId="3" borderId="8" xfId="0" applyNumberFormat="1" applyFont="1" applyFill="1" applyBorder="1" applyProtection="1"/>
    <xf numFmtId="164" fontId="6" fillId="2" borderId="2" xfId="0" applyNumberFormat="1" applyFont="1" applyFill="1" applyBorder="1" applyProtection="1"/>
    <xf numFmtId="164" fontId="6" fillId="2" borderId="24" xfId="0" applyNumberFormat="1" applyFont="1" applyFill="1" applyBorder="1" applyProtection="1"/>
    <xf numFmtId="0" fontId="2" fillId="3" borderId="10" xfId="0" applyFont="1" applyFill="1" applyBorder="1"/>
    <xf numFmtId="0" fontId="2" fillId="3" borderId="11" xfId="0" applyFont="1" applyFill="1" applyBorder="1"/>
    <xf numFmtId="0" fontId="0" fillId="3" borderId="12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2" fontId="0" fillId="3" borderId="0" xfId="0" applyNumberFormat="1" applyFill="1" applyBorder="1"/>
    <xf numFmtId="0" fontId="0" fillId="3" borderId="7" xfId="0" applyFill="1" applyBorder="1"/>
    <xf numFmtId="0" fontId="0" fillId="3" borderId="1" xfId="0" applyFill="1" applyBorder="1"/>
    <xf numFmtId="0" fontId="0" fillId="3" borderId="8" xfId="0" applyFill="1" applyBorder="1"/>
    <xf numFmtId="0" fontId="0" fillId="0" borderId="0" xfId="0" applyFill="1" applyAlignment="1">
      <alignment horizontal="left" vertical="top" wrapText="1"/>
    </xf>
    <xf numFmtId="0" fontId="16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</cellXfs>
  <cellStyles count="353">
    <cellStyle name="Comma 2" xfId="208"/>
    <cellStyle name="Comma 3" xfId="22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Normal" xfId="0" builtinId="0"/>
    <cellStyle name="Normal 2" xfId="207"/>
    <cellStyle name="Normal 3" xfId="223"/>
    <cellStyle name="Percent" xfId="1" builtinId="5"/>
    <cellStyle name="Percent 2" xfId="22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410352046075"/>
          <c:y val="0.0430769230769231"/>
          <c:w val="0.855975644744812"/>
          <c:h val="0.8643544761031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Model!$A$38</c:f>
              <c:strCache>
                <c:ptCount val="1"/>
                <c:pt idx="0">
                  <c:v>Net Credits Generated</c:v>
                </c:pt>
              </c:strCache>
            </c:strRef>
          </c:tx>
          <c:spPr>
            <a:solidFill>
              <a:schemeClr val="accent4"/>
            </a:solidFill>
            <a:ln w="25400">
              <a:solidFill>
                <a:schemeClr val="accent4">
                  <a:lumMod val="75000"/>
                </a:schemeClr>
              </a:solidFill>
            </a:ln>
          </c:spPr>
          <c:invertIfNegative val="0"/>
          <c:cat>
            <c:numRef>
              <c:f>Model!$B$17:$K$17</c:f>
              <c:numCache>
                <c:formatCode>General</c:formatCode>
                <c:ptCount val="10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  <c:pt idx="5">
                  <c:v>2016.0</c:v>
                </c:pt>
                <c:pt idx="6">
                  <c:v>2017.0</c:v>
                </c:pt>
                <c:pt idx="7">
                  <c:v>2018.0</c:v>
                </c:pt>
                <c:pt idx="8">
                  <c:v>2019.0</c:v>
                </c:pt>
                <c:pt idx="9">
                  <c:v>2020.0</c:v>
                </c:pt>
              </c:numCache>
            </c:numRef>
          </c:cat>
          <c:val>
            <c:numRef>
              <c:f>Model!$B$38:$K$38</c:f>
              <c:numCache>
                <c:formatCode>#,##0</c:formatCode>
                <c:ptCount val="10"/>
                <c:pt idx="0">
                  <c:v>754739.0</c:v>
                </c:pt>
                <c:pt idx="1">
                  <c:v>530225.0</c:v>
                </c:pt>
                <c:pt idx="2">
                  <c:v>-398074.800104799</c:v>
                </c:pt>
                <c:pt idx="3">
                  <c:v>-1.33991450301516E6</c:v>
                </c:pt>
                <c:pt idx="4">
                  <c:v>-3.3089010186133E6</c:v>
                </c:pt>
                <c:pt idx="5">
                  <c:v>-5.25975449401528E6</c:v>
                </c:pt>
                <c:pt idx="6">
                  <c:v>-8.17310518947091E6</c:v>
                </c:pt>
                <c:pt idx="7">
                  <c:v>-1.10455931013418E7</c:v>
                </c:pt>
                <c:pt idx="8">
                  <c:v>-1.38626815372163E7</c:v>
                </c:pt>
                <c:pt idx="9">
                  <c:v>-1.76065408085027E7</c:v>
                </c:pt>
              </c:numCache>
            </c:numRef>
          </c:val>
        </c:ser>
        <c:ser>
          <c:idx val="1"/>
          <c:order val="1"/>
          <c:tx>
            <c:v>Banked credits after compliance</c:v>
          </c:tx>
          <c:spPr>
            <a:solidFill>
              <a:schemeClr val="accent6"/>
            </a:solidFill>
            <a:ln w="25400">
              <a:solidFill>
                <a:schemeClr val="accent6">
                  <a:lumMod val="75000"/>
                </a:schemeClr>
              </a:solidFill>
            </a:ln>
          </c:spPr>
          <c:invertIfNegative val="0"/>
          <c:cat>
            <c:numRef>
              <c:f>Model!$B$17:$K$17</c:f>
              <c:numCache>
                <c:formatCode>General</c:formatCode>
                <c:ptCount val="10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  <c:pt idx="5">
                  <c:v>2016.0</c:v>
                </c:pt>
                <c:pt idx="6">
                  <c:v>2017.0</c:v>
                </c:pt>
                <c:pt idx="7">
                  <c:v>2018.0</c:v>
                </c:pt>
                <c:pt idx="8">
                  <c:v>2019.0</c:v>
                </c:pt>
                <c:pt idx="9">
                  <c:v>2020.0</c:v>
                </c:pt>
              </c:numCache>
            </c:numRef>
          </c:cat>
          <c:val>
            <c:numRef>
              <c:f>Model!$B$39:$K$39</c:f>
              <c:numCache>
                <c:formatCode>#,##0</c:formatCode>
                <c:ptCount val="10"/>
                <c:pt idx="0">
                  <c:v>754739.0</c:v>
                </c:pt>
                <c:pt idx="1">
                  <c:v>1.284964E6</c:v>
                </c:pt>
                <c:pt idx="2">
                  <c:v>886889.199895201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624408"/>
        <c:axId val="434489272"/>
      </c:barChart>
      <c:catAx>
        <c:axId val="434624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4489272"/>
        <c:crosses val="autoZero"/>
        <c:auto val="1"/>
        <c:lblAlgn val="ctr"/>
        <c:lblOffset val="100"/>
        <c:noMultiLvlLbl val="0"/>
      </c:catAx>
      <c:valAx>
        <c:axId val="4344892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Millions of Credits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434624408"/>
        <c:crosses val="autoZero"/>
        <c:crossBetween val="between"/>
        <c:dispUnits>
          <c:builtInUnit val="millions"/>
        </c:dispUnits>
      </c:valAx>
    </c:plotArea>
    <c:legend>
      <c:legendPos val="r"/>
      <c:layout>
        <c:manualLayout>
          <c:xMode val="edge"/>
          <c:yMode val="edge"/>
          <c:x val="0.126751357497317"/>
          <c:y val="0.463697294890055"/>
          <c:w val="0.492420542573879"/>
          <c:h val="0.26776387759160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63500</xdr:rowOff>
    </xdr:from>
    <xdr:to>
      <xdr:col>6</xdr:col>
      <xdr:colOff>673100</xdr:colOff>
      <xdr:row>4</xdr:row>
      <xdr:rowOff>127000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"/>
          <a:ext cx="749300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660400</xdr:colOff>
      <xdr:row>40</xdr:row>
      <xdr:rowOff>50800</xdr:rowOff>
    </xdr:from>
    <xdr:to>
      <xdr:col>2</xdr:col>
      <xdr:colOff>1003300</xdr:colOff>
      <xdr:row>54</xdr:row>
      <xdr:rowOff>114299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0.28691</cdr:x>
      <cdr:y>0.05581</cdr:y>
    </cdr:from>
    <cdr:to>
      <cdr:x>0.34262</cdr:x>
      <cdr:y>0.06047</cdr:y>
    </cdr:to>
    <cdr:cxnSp macro="">
      <cdr:nvCxnSpPr>
        <cdr:cNvPr id="2" name="Straight Arrow Connector 1"/>
        <cdr:cNvCxnSpPr/>
      </cdr:nvCxnSpPr>
      <cdr:spPr>
        <a:xfrm xmlns:a="http://schemas.openxmlformats.org/drawingml/2006/main" flipV="1">
          <a:off x="1308100" y="152400"/>
          <a:ext cx="254000" cy="127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7F7F7F"/>
          </a:solidFill>
          <a:tailEnd type="arrow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0.28969</cdr:x>
      <cdr:y>0.05116</cdr:y>
    </cdr:from>
    <cdr:to>
      <cdr:x>0.28969</cdr:x>
      <cdr:y>0.24186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1320802" y="139700"/>
          <a:ext cx="0" cy="5207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0.35655</cdr:x>
      <cdr:y>0.00465</cdr:y>
    </cdr:from>
    <cdr:to>
      <cdr:x>0.94986</cdr:x>
      <cdr:y>0.15118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25600" y="12700"/>
          <a:ext cx="2705100" cy="400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/>
              <a:cs typeface="Arial"/>
            </a:rPr>
            <a:t>Use of banked credits would allow regulated parties to achieve compliance in 2013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24"/>
  <sheetViews>
    <sheetView tabSelected="1" workbookViewId="0">
      <selection activeCell="A23" sqref="A23"/>
    </sheetView>
  </sheetViews>
  <sheetFormatPr baseColWidth="10" defaultColWidth="10.83203125" defaultRowHeight="15" x14ac:dyDescent="0"/>
  <cols>
    <col min="1" max="1" width="35.33203125" style="3" bestFit="1" customWidth="1"/>
    <col min="2" max="16384" width="10.83203125" style="3"/>
  </cols>
  <sheetData>
    <row r="7" spans="1:13" ht="20">
      <c r="A7" s="87" t="s">
        <v>56</v>
      </c>
      <c r="B7" s="87"/>
      <c r="C7" s="87"/>
      <c r="D7" s="87"/>
      <c r="E7" s="87"/>
      <c r="F7" s="87"/>
      <c r="G7" s="87"/>
    </row>
    <row r="9" spans="1:13" ht="23">
      <c r="A9" s="88" t="s">
        <v>57</v>
      </c>
      <c r="B9" s="88"/>
      <c r="C9" s="88"/>
      <c r="D9" s="88"/>
      <c r="E9" s="88"/>
      <c r="F9" s="88"/>
      <c r="G9" s="88"/>
    </row>
    <row r="11" spans="1:13">
      <c r="A11" s="2" t="s">
        <v>52</v>
      </c>
    </row>
    <row r="12" spans="1:13" ht="48" customHeight="1">
      <c r="A12" s="86" t="s">
        <v>70</v>
      </c>
      <c r="B12" s="86"/>
      <c r="C12" s="86"/>
      <c r="D12" s="86"/>
      <c r="E12" s="86"/>
      <c r="F12" s="86"/>
      <c r="G12" s="86"/>
      <c r="H12" s="46"/>
      <c r="I12" s="46"/>
      <c r="J12" s="46"/>
      <c r="K12" s="46"/>
      <c r="L12" s="46"/>
      <c r="M12" s="46"/>
    </row>
    <row r="14" spans="1:13">
      <c r="A14" s="2" t="s">
        <v>53</v>
      </c>
    </row>
    <row r="15" spans="1:13">
      <c r="A15" s="4" t="s">
        <v>45</v>
      </c>
      <c r="B15" s="3" t="s">
        <v>46</v>
      </c>
    </row>
    <row r="16" spans="1:13">
      <c r="A16" s="5" t="s">
        <v>47</v>
      </c>
      <c r="B16" s="3" t="s">
        <v>67</v>
      </c>
    </row>
    <row r="17" spans="1:2">
      <c r="A17" s="1" t="s">
        <v>48</v>
      </c>
      <c r="B17" s="3" t="s">
        <v>49</v>
      </c>
    </row>
    <row r="19" spans="1:2">
      <c r="A19" s="2"/>
    </row>
    <row r="20" spans="1:2">
      <c r="A20" s="2" t="s">
        <v>58</v>
      </c>
    </row>
    <row r="21" spans="1:2">
      <c r="A21" s="3" t="s">
        <v>51</v>
      </c>
    </row>
    <row r="23" spans="1:2">
      <c r="A23" s="2" t="s">
        <v>59</v>
      </c>
    </row>
    <row r="24" spans="1:2">
      <c r="A24" s="51" t="s">
        <v>62</v>
      </c>
    </row>
  </sheetData>
  <sheetProtection password="CB51" sheet="1" objects="1" scenarios="1"/>
  <mergeCells count="3">
    <mergeCell ref="A12:G12"/>
    <mergeCell ref="A7:G7"/>
    <mergeCell ref="A9:G9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5"/>
  <sheetViews>
    <sheetView workbookViewId="0">
      <selection activeCell="E39" sqref="E39"/>
    </sheetView>
  </sheetViews>
  <sheetFormatPr baseColWidth="10" defaultColWidth="10.83203125" defaultRowHeight="15" x14ac:dyDescent="0"/>
  <cols>
    <col min="1" max="1" width="37" style="7" bestFit="1" customWidth="1"/>
    <col min="2" max="2" width="18.33203125" style="7" bestFit="1" customWidth="1"/>
    <col min="3" max="3" width="20.83203125" style="7" bestFit="1" customWidth="1"/>
    <col min="4" max="4" width="15.5" style="7" bestFit="1" customWidth="1"/>
    <col min="5" max="5" width="20.5" style="7" bestFit="1" customWidth="1"/>
    <col min="6" max="6" width="13" style="7" bestFit="1" customWidth="1"/>
    <col min="7" max="7" width="13.1640625" style="7" bestFit="1" customWidth="1"/>
    <col min="8" max="8" width="10" style="7" bestFit="1" customWidth="1"/>
    <col min="9" max="9" width="13" style="7" bestFit="1" customWidth="1"/>
    <col min="10" max="11" width="11" style="7" bestFit="1" customWidth="1"/>
    <col min="12" max="12" width="10" style="7" customWidth="1"/>
    <col min="13" max="13" width="96" style="7" bestFit="1" customWidth="1"/>
    <col min="14" max="14" width="18.1640625" style="7" bestFit="1" customWidth="1"/>
    <col min="15" max="15" width="13.83203125" style="7" bestFit="1" customWidth="1"/>
    <col min="16" max="17" width="10.83203125" style="7"/>
    <col min="18" max="18" width="22" style="7" bestFit="1" customWidth="1"/>
    <col min="19" max="19" width="18.5" style="7" bestFit="1" customWidth="1"/>
    <col min="20" max="20" width="13.1640625" style="7" bestFit="1" customWidth="1"/>
    <col min="21" max="16384" width="10.83203125" style="7"/>
  </cols>
  <sheetData>
    <row r="1" spans="1:13" ht="16" thickBot="1">
      <c r="A1" s="67" t="s">
        <v>73</v>
      </c>
    </row>
    <row r="2" spans="1:13">
      <c r="A2" s="8" t="s">
        <v>0</v>
      </c>
      <c r="B2" s="9" t="s">
        <v>21</v>
      </c>
      <c r="C2" s="9" t="s">
        <v>22</v>
      </c>
      <c r="D2" s="9" t="s">
        <v>41</v>
      </c>
      <c r="E2" s="10" t="s">
        <v>42</v>
      </c>
      <c r="M2" s="11" t="s">
        <v>38</v>
      </c>
    </row>
    <row r="3" spans="1:13">
      <c r="A3" s="12" t="s">
        <v>13</v>
      </c>
      <c r="B3" s="13">
        <v>560759695.77749991</v>
      </c>
      <c r="C3" s="14">
        <v>1.8765488020664262E-2</v>
      </c>
      <c r="D3" s="14">
        <v>34.726051575880561</v>
      </c>
      <c r="E3" s="15">
        <v>19472970117.244556</v>
      </c>
      <c r="M3" s="66" t="s">
        <v>72</v>
      </c>
    </row>
    <row r="4" spans="1:13">
      <c r="A4" s="12" t="s">
        <v>1</v>
      </c>
      <c r="B4" s="13">
        <v>381951695103.46503</v>
      </c>
      <c r="C4" s="14">
        <v>12.781785162</v>
      </c>
      <c r="D4" s="43">
        <v>99.18</v>
      </c>
      <c r="E4" s="15">
        <v>37881969120361.664</v>
      </c>
      <c r="M4" s="66" t="s">
        <v>72</v>
      </c>
    </row>
    <row r="5" spans="1:13">
      <c r="A5" s="12" t="s">
        <v>4</v>
      </c>
      <c r="B5" s="13">
        <v>1804620503.5</v>
      </c>
      <c r="C5" s="14">
        <v>6.0390546423492009E-2</v>
      </c>
      <c r="D5" s="14">
        <v>75.515136582324104</v>
      </c>
      <c r="E5" s="15">
        <v>136276163801.06499</v>
      </c>
      <c r="M5" s="66" t="s">
        <v>72</v>
      </c>
    </row>
    <row r="6" spans="1:13">
      <c r="A6" s="12" t="s">
        <v>14</v>
      </c>
      <c r="B6" s="13">
        <v>31632134.399999999</v>
      </c>
      <c r="C6" s="14">
        <v>1.0585504693382416E-3</v>
      </c>
      <c r="D6" s="14">
        <v>40.232280349155708</v>
      </c>
      <c r="E6" s="15">
        <v>1272632899.2229722</v>
      </c>
      <c r="M6" s="66" t="s">
        <v>72</v>
      </c>
    </row>
    <row r="7" spans="1:13">
      <c r="A7" s="12" t="s">
        <v>5</v>
      </c>
      <c r="B7" s="13">
        <v>695922847.71749997</v>
      </c>
      <c r="C7" s="14">
        <v>2.3288642105496526E-2</v>
      </c>
      <c r="D7" s="14">
        <v>80.503539663794669</v>
      </c>
      <c r="E7" s="15">
        <v>56024252574.166695</v>
      </c>
      <c r="M7" s="66" t="s">
        <v>72</v>
      </c>
    </row>
    <row r="8" spans="1:13">
      <c r="A8" s="12" t="s">
        <v>15</v>
      </c>
      <c r="B8" s="13">
        <v>94539942.811791241</v>
      </c>
      <c r="C8" s="14">
        <v>3.1637226742003257E-3</v>
      </c>
      <c r="D8" s="14">
        <v>21.670259641364222</v>
      </c>
      <c r="E8" s="15">
        <v>2048705107.2112412</v>
      </c>
      <c r="M8" s="66" t="s">
        <v>72</v>
      </c>
    </row>
    <row r="9" spans="1:13">
      <c r="A9" s="12" t="s">
        <v>50</v>
      </c>
      <c r="B9" s="13">
        <v>120129718882.81</v>
      </c>
      <c r="C9" s="14">
        <v>4.020069233926546</v>
      </c>
      <c r="D9" s="43">
        <v>98.03</v>
      </c>
      <c r="E9" s="15">
        <v>11776316342081.863</v>
      </c>
      <c r="M9" s="66" t="s">
        <v>72</v>
      </c>
    </row>
    <row r="10" spans="1:13">
      <c r="A10" s="12" t="s">
        <v>16</v>
      </c>
      <c r="B10" s="13">
        <v>13484683632.420002</v>
      </c>
      <c r="C10" s="14">
        <v>0.4512568771829667</v>
      </c>
      <c r="D10" s="14">
        <v>90.562221066783508</v>
      </c>
      <c r="E10" s="15">
        <v>1221202900134.8574</v>
      </c>
      <c r="M10" s="66" t="s">
        <v>72</v>
      </c>
    </row>
    <row r="11" spans="1:13">
      <c r="A11" s="12" t="s">
        <v>17</v>
      </c>
      <c r="B11" s="13">
        <v>6917060885.3775005</v>
      </c>
      <c r="C11" s="14">
        <v>0.23147530780147246</v>
      </c>
      <c r="D11" s="14">
        <v>87.950375023076617</v>
      </c>
      <c r="E11" s="15">
        <v>608358098926.40552</v>
      </c>
      <c r="M11" s="66" t="s">
        <v>72</v>
      </c>
    </row>
    <row r="12" spans="1:13">
      <c r="A12" s="12" t="s">
        <v>18</v>
      </c>
      <c r="B12" s="13">
        <v>5663757521.5650005</v>
      </c>
      <c r="C12" s="14">
        <v>0.18953425990345524</v>
      </c>
      <c r="D12" s="14">
        <v>81.195364131003672</v>
      </c>
      <c r="E12" s="15">
        <v>459870854313.18109</v>
      </c>
      <c r="M12" s="66" t="s">
        <v>72</v>
      </c>
    </row>
    <row r="13" spans="1:13">
      <c r="A13" s="17" t="s">
        <v>19</v>
      </c>
      <c r="B13" s="52">
        <v>3766457035.7700005</v>
      </c>
      <c r="C13" s="18">
        <v>0.12604223327265124</v>
      </c>
      <c r="D13" s="18">
        <v>70.31810124987058</v>
      </c>
      <c r="E13" s="19">
        <v>264850107194.56232</v>
      </c>
      <c r="M13" s="66" t="s">
        <v>72</v>
      </c>
    </row>
    <row r="14" spans="1:13">
      <c r="A14" s="20" t="s">
        <v>24</v>
      </c>
      <c r="B14" s="21">
        <v>31744128835.592503</v>
      </c>
      <c r="C14" s="14">
        <v>1.0622982961797878</v>
      </c>
      <c r="D14" s="14">
        <v>84.95</v>
      </c>
      <c r="E14" s="15">
        <v>2691830757269.2944</v>
      </c>
      <c r="F14" s="53"/>
      <c r="M14" s="66" t="s">
        <v>60</v>
      </c>
    </row>
    <row r="15" spans="1:13" ht="16" thickBot="1">
      <c r="A15" s="40" t="s">
        <v>25</v>
      </c>
      <c r="B15" s="70">
        <v>1351222486.3067911</v>
      </c>
      <c r="C15" s="71">
        <v>4.5217852800361114E-2</v>
      </c>
      <c r="D15" s="72">
        <v>58.34</v>
      </c>
      <c r="E15" s="73">
        <v>77545927798.622498</v>
      </c>
      <c r="F15" s="53"/>
      <c r="M15" s="66" t="s">
        <v>60</v>
      </c>
    </row>
    <row r="16" spans="1:13" ht="16" thickBot="1">
      <c r="A16" s="25"/>
      <c r="B16" s="26"/>
      <c r="C16" s="26"/>
      <c r="D16" s="26"/>
      <c r="E16" s="25"/>
      <c r="M16" s="66"/>
    </row>
    <row r="17" spans="1:15" ht="16" thickBot="1">
      <c r="A17" s="27" t="s">
        <v>20</v>
      </c>
      <c r="B17" s="28">
        <v>2011</v>
      </c>
      <c r="C17" s="28">
        <v>2012</v>
      </c>
      <c r="D17" s="28">
        <v>2013</v>
      </c>
      <c r="E17" s="28">
        <v>2014</v>
      </c>
      <c r="F17" s="28">
        <v>2015</v>
      </c>
      <c r="G17" s="28">
        <v>2016</v>
      </c>
      <c r="H17" s="28">
        <v>2017</v>
      </c>
      <c r="I17" s="28">
        <v>2018</v>
      </c>
      <c r="J17" s="28">
        <v>2019</v>
      </c>
      <c r="K17" s="29">
        <v>2020</v>
      </c>
      <c r="M17" s="66"/>
    </row>
    <row r="18" spans="1:15">
      <c r="A18" s="22" t="s">
        <v>34</v>
      </c>
      <c r="B18" s="23"/>
      <c r="C18" s="23"/>
      <c r="D18" s="23"/>
      <c r="E18" s="23"/>
      <c r="F18" s="23"/>
      <c r="G18" s="23"/>
      <c r="H18" s="23"/>
      <c r="I18" s="23"/>
      <c r="J18" s="23"/>
      <c r="K18" s="24"/>
      <c r="M18" s="66"/>
    </row>
    <row r="19" spans="1:15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31"/>
      <c r="M19" s="66"/>
    </row>
    <row r="20" spans="1:15">
      <c r="A20" s="12" t="s">
        <v>23</v>
      </c>
      <c r="B20" s="14">
        <v>17.916381254178347</v>
      </c>
      <c r="C20" s="14">
        <v>17.907137628061989</v>
      </c>
      <c r="D20" s="54">
        <f>(1+D22)*C20</f>
        <v>17.456010037987046</v>
      </c>
      <c r="E20" s="54">
        <f>(1+E22)*D20</f>
        <v>17.067876080779126</v>
      </c>
      <c r="F20" s="54">
        <f t="shared" ref="F20:K20" si="0">(1+F22)*E20</f>
        <v>16.945678054735549</v>
      </c>
      <c r="G20" s="54">
        <f t="shared" si="0"/>
        <v>16.843503991716357</v>
      </c>
      <c r="H20" s="54">
        <f t="shared" si="0"/>
        <v>16.740296199449823</v>
      </c>
      <c r="I20" s="54">
        <f t="shared" si="0"/>
        <v>16.631667658712669</v>
      </c>
      <c r="J20" s="54">
        <f t="shared" si="0"/>
        <v>16.505717823004623</v>
      </c>
      <c r="K20" s="55">
        <f t="shared" si="0"/>
        <v>16.384032808493806</v>
      </c>
      <c r="M20" s="66"/>
    </row>
    <row r="21" spans="1:15">
      <c r="A21" s="12" t="s">
        <v>31</v>
      </c>
      <c r="B21" s="14">
        <v>3.9424601933249237</v>
      </c>
      <c r="C21" s="14">
        <v>4.0652870867269071</v>
      </c>
      <c r="D21" s="54">
        <f>(1+D23)*C21</f>
        <v>4.3408309947139143</v>
      </c>
      <c r="E21" s="54">
        <f t="shared" ref="E21:K21" si="1">(1+E23)*D21</f>
        <v>4.632427027495873</v>
      </c>
      <c r="F21" s="54">
        <f t="shared" si="1"/>
        <v>4.7968546626966306</v>
      </c>
      <c r="G21" s="54">
        <f t="shared" si="1"/>
        <v>4.8877959521402659</v>
      </c>
      <c r="H21" s="54">
        <f t="shared" si="1"/>
        <v>4.9697876390639175</v>
      </c>
      <c r="I21" s="54">
        <f t="shared" si="1"/>
        <v>5.0416214457737967</v>
      </c>
      <c r="J21" s="54">
        <f t="shared" si="1"/>
        <v>5.1064920924485646</v>
      </c>
      <c r="K21" s="55">
        <f t="shared" si="1"/>
        <v>5.150847485540254</v>
      </c>
      <c r="M21" s="66"/>
    </row>
    <row r="22" spans="1:15">
      <c r="A22" s="12" t="s">
        <v>64</v>
      </c>
      <c r="B22" s="32"/>
      <c r="C22" s="33"/>
      <c r="D22" s="33">
        <v>-2.519261310461959E-2</v>
      </c>
      <c r="E22" s="33">
        <v>-2.2234975596558324E-2</v>
      </c>
      <c r="F22" s="33">
        <v>-7.1595332345533169E-3</v>
      </c>
      <c r="G22" s="33">
        <v>-6.0295057352772966E-3</v>
      </c>
      <c r="H22" s="33">
        <v>-6.1274537838023847E-3</v>
      </c>
      <c r="I22" s="33">
        <v>-6.489045321714299E-3</v>
      </c>
      <c r="J22" s="33">
        <v>-7.5728927665330657E-3</v>
      </c>
      <c r="K22" s="34">
        <v>-7.3722946081884429E-3</v>
      </c>
      <c r="M22" s="66" t="s">
        <v>66</v>
      </c>
    </row>
    <row r="23" spans="1:15">
      <c r="A23" s="12" t="s">
        <v>65</v>
      </c>
      <c r="B23" s="32"/>
      <c r="C23" s="33"/>
      <c r="D23" s="33">
        <v>6.7779692333821487E-2</v>
      </c>
      <c r="E23" s="33">
        <v>6.7175163727187889E-2</v>
      </c>
      <c r="F23" s="33">
        <v>3.5494921824951391E-2</v>
      </c>
      <c r="G23" s="33">
        <v>1.8958525083290965E-2</v>
      </c>
      <c r="H23" s="33">
        <v>1.6774776960103824E-2</v>
      </c>
      <c r="I23" s="33">
        <v>1.4454099838239629E-2</v>
      </c>
      <c r="J23" s="33">
        <v>1.2867020535456125E-2</v>
      </c>
      <c r="K23" s="34">
        <v>8.6860788754145497E-3</v>
      </c>
      <c r="M23" s="66" t="s">
        <v>66</v>
      </c>
    </row>
    <row r="24" spans="1:15">
      <c r="A24" s="12" t="s">
        <v>43</v>
      </c>
      <c r="B24" s="14"/>
      <c r="C24" s="14"/>
      <c r="D24" s="54">
        <f>D21-D26</f>
        <v>4.2956131419135533</v>
      </c>
      <c r="E24" s="54">
        <f t="shared" ref="E24:K24" si="2">E21-E26</f>
        <v>4.5872091746955119</v>
      </c>
      <c r="F24" s="54">
        <f t="shared" si="2"/>
        <v>4.7516368098962696</v>
      </c>
      <c r="G24" s="54">
        <f t="shared" si="2"/>
        <v>4.8425780993399048</v>
      </c>
      <c r="H24" s="54">
        <f t="shared" si="2"/>
        <v>4.9245697862635565</v>
      </c>
      <c r="I24" s="54">
        <f t="shared" si="2"/>
        <v>4.9964035929734356</v>
      </c>
      <c r="J24" s="54">
        <f t="shared" si="2"/>
        <v>5.0612742396482036</v>
      </c>
      <c r="K24" s="55">
        <f t="shared" si="2"/>
        <v>5.1056296327398929</v>
      </c>
      <c r="M24" s="66" t="s">
        <v>68</v>
      </c>
    </row>
    <row r="25" spans="1:15">
      <c r="A25" s="12" t="s">
        <v>35</v>
      </c>
      <c r="B25" s="14"/>
      <c r="C25" s="14"/>
      <c r="D25" s="54">
        <f>C14</f>
        <v>1.0622982961797878</v>
      </c>
      <c r="E25" s="54">
        <f>D25</f>
        <v>1.0622982961797878</v>
      </c>
      <c r="F25" s="54">
        <f t="shared" ref="F25" si="3">E25</f>
        <v>1.0622982961797878</v>
      </c>
      <c r="G25" s="54">
        <f t="shared" ref="G25" si="4">F25</f>
        <v>1.0622982961797878</v>
      </c>
      <c r="H25" s="54">
        <f t="shared" ref="H25" si="5">G25</f>
        <v>1.0622982961797878</v>
      </c>
      <c r="I25" s="54">
        <f t="shared" ref="I25" si="6">H25</f>
        <v>1.0622982961797878</v>
      </c>
      <c r="J25" s="54">
        <f t="shared" ref="J25" si="7">I25</f>
        <v>1.0622982961797878</v>
      </c>
      <c r="K25" s="55">
        <f t="shared" ref="K25" si="8">J25</f>
        <v>1.0622982961797878</v>
      </c>
      <c r="M25" s="66" t="s">
        <v>61</v>
      </c>
    </row>
    <row r="26" spans="1:15">
      <c r="A26" s="12" t="s">
        <v>28</v>
      </c>
      <c r="B26" s="14"/>
      <c r="C26" s="14"/>
      <c r="D26" s="54">
        <f>C15</f>
        <v>4.5217852800361114E-2</v>
      </c>
      <c r="E26" s="54">
        <f t="shared" ref="E26:K26" si="9">D26</f>
        <v>4.5217852800361114E-2</v>
      </c>
      <c r="F26" s="54">
        <f t="shared" si="9"/>
        <v>4.5217852800361114E-2</v>
      </c>
      <c r="G26" s="54">
        <f t="shared" si="9"/>
        <v>4.5217852800361114E-2</v>
      </c>
      <c r="H26" s="54">
        <f t="shared" si="9"/>
        <v>4.5217852800361114E-2</v>
      </c>
      <c r="I26" s="54">
        <f t="shared" si="9"/>
        <v>4.5217852800361114E-2</v>
      </c>
      <c r="J26" s="54">
        <f t="shared" si="9"/>
        <v>4.5217852800361114E-2</v>
      </c>
      <c r="K26" s="55">
        <f t="shared" si="9"/>
        <v>4.5217852800361114E-2</v>
      </c>
      <c r="M26" s="66" t="s">
        <v>61</v>
      </c>
    </row>
    <row r="27" spans="1:15">
      <c r="A27" s="17" t="s">
        <v>36</v>
      </c>
      <c r="B27" s="18"/>
      <c r="C27" s="18"/>
      <c r="D27" s="56">
        <f>D20-SUM(D24:D26)</f>
        <v>12.052880747093344</v>
      </c>
      <c r="E27" s="56">
        <f t="shared" ref="E27:K27" si="10">E20-SUM(E24:E26)</f>
        <v>11.373150757103465</v>
      </c>
      <c r="F27" s="56">
        <f t="shared" si="10"/>
        <v>11.08652509585913</v>
      </c>
      <c r="G27" s="56">
        <f t="shared" si="10"/>
        <v>10.893409743396305</v>
      </c>
      <c r="H27" s="56">
        <f t="shared" si="10"/>
        <v>10.708210264206118</v>
      </c>
      <c r="I27" s="56">
        <f t="shared" si="10"/>
        <v>10.527747916759084</v>
      </c>
      <c r="J27" s="56">
        <f t="shared" si="10"/>
        <v>10.336927434376271</v>
      </c>
      <c r="K27" s="57">
        <f t="shared" si="10"/>
        <v>10.170887026773766</v>
      </c>
      <c r="M27" s="66" t="s">
        <v>39</v>
      </c>
    </row>
    <row r="28" spans="1:15">
      <c r="A28" s="30" t="s">
        <v>44</v>
      </c>
      <c r="B28" s="14"/>
      <c r="C28" s="14"/>
      <c r="D28" s="25"/>
      <c r="E28" s="25"/>
      <c r="F28" s="25"/>
      <c r="G28" s="25"/>
      <c r="H28" s="25"/>
      <c r="I28" s="25"/>
      <c r="J28" s="25"/>
      <c r="K28" s="31"/>
      <c r="M28" s="66"/>
      <c r="N28" s="35"/>
      <c r="O28" s="35"/>
    </row>
    <row r="29" spans="1:15">
      <c r="A29" s="12"/>
      <c r="B29" s="14"/>
      <c r="C29" s="14"/>
      <c r="D29" s="25"/>
      <c r="E29" s="25"/>
      <c r="F29" s="25"/>
      <c r="G29" s="25"/>
      <c r="H29" s="25"/>
      <c r="I29" s="25"/>
      <c r="J29" s="25"/>
      <c r="K29" s="31"/>
      <c r="M29" s="66"/>
      <c r="N29" s="35"/>
      <c r="O29" s="35"/>
    </row>
    <row r="30" spans="1:15">
      <c r="A30" s="12" t="s">
        <v>54</v>
      </c>
      <c r="B30" s="47">
        <v>95.61</v>
      </c>
      <c r="C30" s="47">
        <v>95.37</v>
      </c>
      <c r="D30" s="47">
        <v>97.960991039999996</v>
      </c>
      <c r="E30" s="47">
        <v>97.466238559999994</v>
      </c>
      <c r="F30" s="47">
        <v>96.476733600000003</v>
      </c>
      <c r="G30" s="47">
        <v>95.487228639999998</v>
      </c>
      <c r="H30" s="47">
        <v>94.00297119999999</v>
      </c>
      <c r="I30" s="47">
        <v>92.518713760000011</v>
      </c>
      <c r="J30" s="47">
        <v>91.034456320000004</v>
      </c>
      <c r="K30" s="48">
        <v>89.055446400000008</v>
      </c>
      <c r="M30" s="66"/>
      <c r="N30" s="36"/>
    </row>
    <row r="31" spans="1:15">
      <c r="A31" s="12" t="s">
        <v>55</v>
      </c>
      <c r="B31" s="49">
        <v>94.47</v>
      </c>
      <c r="C31" s="49">
        <v>94.24</v>
      </c>
      <c r="D31" s="49">
        <v>97.05</v>
      </c>
      <c r="E31" s="49">
        <v>96.56</v>
      </c>
      <c r="F31" s="49">
        <v>95.58</v>
      </c>
      <c r="G31" s="49">
        <v>94.6</v>
      </c>
      <c r="H31" s="49">
        <v>93.13</v>
      </c>
      <c r="I31" s="49">
        <v>91.66</v>
      </c>
      <c r="J31" s="49">
        <v>90.19</v>
      </c>
      <c r="K31" s="50">
        <v>88.23</v>
      </c>
      <c r="M31" s="66"/>
    </row>
    <row r="32" spans="1:15">
      <c r="A32" s="12" t="s">
        <v>30</v>
      </c>
      <c r="B32" s="25"/>
      <c r="C32" s="25"/>
      <c r="D32" s="44">
        <f>D14</f>
        <v>84.95</v>
      </c>
      <c r="E32" s="44">
        <f t="shared" ref="E32:K33" si="11">D32</f>
        <v>84.95</v>
      </c>
      <c r="F32" s="44">
        <f t="shared" si="11"/>
        <v>84.95</v>
      </c>
      <c r="G32" s="44">
        <f t="shared" si="11"/>
        <v>84.95</v>
      </c>
      <c r="H32" s="44">
        <f t="shared" si="11"/>
        <v>84.95</v>
      </c>
      <c r="I32" s="44">
        <f t="shared" si="11"/>
        <v>84.95</v>
      </c>
      <c r="J32" s="44">
        <f t="shared" si="11"/>
        <v>84.95</v>
      </c>
      <c r="K32" s="45">
        <f t="shared" si="11"/>
        <v>84.95</v>
      </c>
      <c r="M32" s="66"/>
    </row>
    <row r="33" spans="1:15">
      <c r="A33" s="12" t="s">
        <v>32</v>
      </c>
      <c r="B33" s="26"/>
      <c r="C33" s="26"/>
      <c r="D33" s="74">
        <f>D15</f>
        <v>58.34</v>
      </c>
      <c r="E33" s="74">
        <f>D33</f>
        <v>58.34</v>
      </c>
      <c r="F33" s="74">
        <f t="shared" si="11"/>
        <v>58.34</v>
      </c>
      <c r="G33" s="74">
        <f t="shared" si="11"/>
        <v>58.34</v>
      </c>
      <c r="H33" s="74">
        <f t="shared" si="11"/>
        <v>58.34</v>
      </c>
      <c r="I33" s="74">
        <f t="shared" si="11"/>
        <v>58.34</v>
      </c>
      <c r="J33" s="74">
        <f t="shared" si="11"/>
        <v>58.34</v>
      </c>
      <c r="K33" s="75">
        <f t="shared" si="11"/>
        <v>58.34</v>
      </c>
      <c r="M33" s="66"/>
    </row>
    <row r="34" spans="1:15">
      <c r="A34" s="12" t="s">
        <v>26</v>
      </c>
      <c r="B34" s="37"/>
      <c r="C34" s="37"/>
      <c r="D34" s="58">
        <f>(D25*D32+D27*$D$4)/(D25+D27)</f>
        <v>98.027403858936125</v>
      </c>
      <c r="E34" s="58">
        <f t="shared" ref="E34:K34" si="12">(E25*E32+E27*$D$4)/(E25+E27)</f>
        <v>97.964402180422496</v>
      </c>
      <c r="F34" s="58">
        <f t="shared" si="12"/>
        <v>97.935722734059652</v>
      </c>
      <c r="G34" s="58">
        <f t="shared" si="12"/>
        <v>97.915624464515247</v>
      </c>
      <c r="H34" s="58">
        <f t="shared" si="12"/>
        <v>97.895730533044798</v>
      </c>
      <c r="I34" s="58">
        <f t="shared" si="12"/>
        <v>97.875733867069243</v>
      </c>
      <c r="J34" s="58">
        <f t="shared" si="12"/>
        <v>97.853900744493728</v>
      </c>
      <c r="K34" s="59">
        <f t="shared" si="12"/>
        <v>97.834299353207513</v>
      </c>
      <c r="M34" s="16"/>
    </row>
    <row r="35" spans="1:15">
      <c r="A35" s="17" t="s">
        <v>27</v>
      </c>
      <c r="B35" s="38"/>
      <c r="C35" s="38"/>
      <c r="D35" s="60">
        <f t="shared" ref="D35:K35" si="13">(D26*D33+D24*$D$9)/(D26+D24)</f>
        <v>97.616554606748835</v>
      </c>
      <c r="E35" s="60">
        <f t="shared" si="13"/>
        <v>97.642579633312323</v>
      </c>
      <c r="F35" s="60">
        <f t="shared" si="13"/>
        <v>97.655859713532067</v>
      </c>
      <c r="G35" s="60">
        <f t="shared" si="13"/>
        <v>97.662820887938153</v>
      </c>
      <c r="H35" s="60">
        <f t="shared" si="13"/>
        <v>97.66887861856722</v>
      </c>
      <c r="I35" s="60">
        <f t="shared" si="13"/>
        <v>97.674023932191346</v>
      </c>
      <c r="J35" s="60">
        <f t="shared" si="13"/>
        <v>97.678546096781332</v>
      </c>
      <c r="K35" s="61">
        <f t="shared" si="13"/>
        <v>97.681572564964398</v>
      </c>
      <c r="M35" s="16"/>
    </row>
    <row r="36" spans="1:15">
      <c r="A36" s="30" t="s">
        <v>40</v>
      </c>
      <c r="B36" s="37"/>
      <c r="C36" s="37"/>
      <c r="D36" s="58"/>
      <c r="E36" s="58"/>
      <c r="F36" s="58"/>
      <c r="G36" s="58"/>
      <c r="H36" s="58"/>
      <c r="I36" s="58"/>
      <c r="J36" s="58"/>
      <c r="K36" s="59"/>
      <c r="M36" s="16"/>
      <c r="N36" s="6"/>
    </row>
    <row r="37" spans="1:15">
      <c r="A37" s="12"/>
      <c r="B37" s="37"/>
      <c r="C37" s="37"/>
      <c r="D37" s="58"/>
      <c r="E37" s="58"/>
      <c r="F37" s="58"/>
      <c r="G37" s="58"/>
      <c r="H37" s="58"/>
      <c r="I37" s="58"/>
      <c r="J37" s="58"/>
      <c r="K37" s="59"/>
      <c r="M37" s="16"/>
      <c r="N37" s="6"/>
    </row>
    <row r="38" spans="1:15">
      <c r="A38" s="12" t="s">
        <v>33</v>
      </c>
      <c r="B38" s="68">
        <v>754739</v>
      </c>
      <c r="C38" s="68">
        <v>530225</v>
      </c>
      <c r="D38" s="62">
        <f>(D30-Model!D34)*(D27+D25)*'Fuel energy densities'!$B$2*1000+(D31-D35)*(D26+D24)*'Fuel energy densities'!$B$2*1000</f>
        <v>-398074.80010479898</v>
      </c>
      <c r="E38" s="62">
        <f>(E30-Model!E34)*(E27+E25)*'Fuel energy densities'!$B$2*1000+(E31-E35)*(E26+E24)*'Fuel energy densities'!$B$2*1000</f>
        <v>-1339914.5030151624</v>
      </c>
      <c r="F38" s="62">
        <f>(F30-Model!F34)*(F27+F25)*'Fuel energy densities'!$B$2*1000+(F31-F35)*(F26+F24)*'Fuel energy densities'!$B$2*1000</f>
        <v>-3308901.0186133035</v>
      </c>
      <c r="G38" s="62">
        <f>(G30-Model!G34)*(G27+G25)*'Fuel energy densities'!$B$2*1000+(G31-G35)*(G26+G24)*'Fuel energy densities'!$B$2*1000</f>
        <v>-5259754.4940152783</v>
      </c>
      <c r="H38" s="62">
        <f>(H30-Model!H34)*(H27+H25)*'Fuel energy densities'!$B$2*1000+(H31-H35)*(H26+H24)*'Fuel energy densities'!$B$2*1000</f>
        <v>-8173105.1894709133</v>
      </c>
      <c r="I38" s="62">
        <f>(I30-Model!I34)*(I27+I25)*'Fuel energy densities'!$B$2*1000+(I31-I35)*(I26+I24)*'Fuel energy densities'!$B$2*1000</f>
        <v>-11045593.101341791</v>
      </c>
      <c r="J38" s="62">
        <f>(J30-Model!J34)*(J27+J25)*'Fuel energy densities'!$B$2*1000+(J31-J35)*(J26+J24)*'Fuel energy densities'!$B$2*1000</f>
        <v>-13862681.537216263</v>
      </c>
      <c r="K38" s="63">
        <f>(K30-Model!K34)*(K27+K25)*'Fuel energy densities'!$B$2*1000+(K31-K35)*(K26+K24)*'Fuel energy densities'!$B$2*1000</f>
        <v>-17606540.808502652</v>
      </c>
      <c r="M38" s="16"/>
      <c r="O38" s="39"/>
    </row>
    <row r="39" spans="1:15" ht="16" thickBot="1">
      <c r="A39" s="40" t="s">
        <v>29</v>
      </c>
      <c r="B39" s="69">
        <v>754739</v>
      </c>
      <c r="C39" s="69">
        <v>1284964</v>
      </c>
      <c r="D39" s="64">
        <f t="shared" ref="D39:J39" si="14">IF(AND(C39&gt;0,D38+C39&gt;0),D38+C39,0)</f>
        <v>886889.19989520102</v>
      </c>
      <c r="E39" s="64">
        <f t="shared" si="14"/>
        <v>0</v>
      </c>
      <c r="F39" s="64">
        <f t="shared" si="14"/>
        <v>0</v>
      </c>
      <c r="G39" s="64">
        <f>IF(AND(F39&gt;0,G38+F39&gt;0),G38+F39,0)</f>
        <v>0</v>
      </c>
      <c r="H39" s="64">
        <f t="shared" si="14"/>
        <v>0</v>
      </c>
      <c r="I39" s="64">
        <f t="shared" si="14"/>
        <v>0</v>
      </c>
      <c r="J39" s="64">
        <f t="shared" si="14"/>
        <v>0</v>
      </c>
      <c r="K39" s="65">
        <f>IF(AND(J39&gt;0,K38+J39&gt;0),K38+J39,0)</f>
        <v>0</v>
      </c>
      <c r="M39" s="41"/>
    </row>
    <row r="40" spans="1:15">
      <c r="C40" s="39"/>
      <c r="D40" s="39"/>
      <c r="E40" s="39"/>
      <c r="F40" s="39"/>
      <c r="G40" s="39"/>
      <c r="H40" s="39"/>
      <c r="I40" s="39"/>
      <c r="J40" s="39"/>
      <c r="K40" s="39"/>
    </row>
    <row r="42" spans="1:15">
      <c r="B42" s="36"/>
    </row>
    <row r="43" spans="1:15">
      <c r="B43" s="36"/>
    </row>
    <row r="58" spans="1:11">
      <c r="A58" s="42"/>
    </row>
    <row r="59" spans="1:11">
      <c r="A59" s="42"/>
    </row>
    <row r="60" spans="1:11">
      <c r="A60" s="42"/>
    </row>
    <row r="61" spans="1:11">
      <c r="A61" s="42"/>
    </row>
    <row r="62" spans="1:11">
      <c r="A62" s="42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>
      <c r="A63" s="42"/>
    </row>
    <row r="64" spans="1:11">
      <c r="A64" s="42"/>
    </row>
    <row r="65" spans="1:1">
      <c r="A65" s="42"/>
    </row>
  </sheetData>
  <sheetProtection password="CB51" sheet="1" objects="1" scenarios="1" formatColumns="0" formatRows="0"/>
  <pageMargins left="0.75" right="0.75" top="1" bottom="1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F10" sqref="F10"/>
    </sheetView>
  </sheetViews>
  <sheetFormatPr baseColWidth="10" defaultColWidth="10.83203125" defaultRowHeight="15" x14ac:dyDescent="0"/>
  <cols>
    <col min="1" max="1" width="23" style="3" bestFit="1" customWidth="1"/>
    <col min="2" max="2" width="12.6640625" style="3" bestFit="1" customWidth="1"/>
    <col min="3" max="3" width="10.83203125" style="3"/>
    <col min="4" max="4" width="12.1640625" style="3" bestFit="1" customWidth="1"/>
    <col min="5" max="16384" width="10.83203125" style="3"/>
  </cols>
  <sheetData>
    <row r="1" spans="1:4">
      <c r="A1" s="76" t="s">
        <v>0</v>
      </c>
      <c r="B1" s="77" t="s">
        <v>69</v>
      </c>
      <c r="C1" s="78"/>
      <c r="D1" s="3" t="s">
        <v>71</v>
      </c>
    </row>
    <row r="2" spans="1:4">
      <c r="A2" s="79" t="s">
        <v>1</v>
      </c>
      <c r="B2" s="80">
        <v>119.53</v>
      </c>
      <c r="C2" s="81" t="s">
        <v>8</v>
      </c>
    </row>
    <row r="3" spans="1:4">
      <c r="A3" s="79" t="s">
        <v>2</v>
      </c>
      <c r="B3" s="80">
        <v>115.63</v>
      </c>
      <c r="C3" s="81" t="s">
        <v>8</v>
      </c>
    </row>
    <row r="4" spans="1:4">
      <c r="A4" s="79" t="s">
        <v>3</v>
      </c>
      <c r="B4" s="80">
        <v>134.47</v>
      </c>
      <c r="C4" s="81" t="s">
        <v>8</v>
      </c>
    </row>
    <row r="5" spans="1:4">
      <c r="A5" s="79" t="s">
        <v>4</v>
      </c>
      <c r="B5" s="80">
        <v>0.98114999999999997</v>
      </c>
      <c r="C5" s="81" t="s">
        <v>9</v>
      </c>
    </row>
    <row r="6" spans="1:4">
      <c r="A6" s="79" t="s">
        <v>5</v>
      </c>
      <c r="B6" s="80">
        <v>78.83</v>
      </c>
      <c r="C6" s="81" t="s">
        <v>8</v>
      </c>
    </row>
    <row r="7" spans="1:4">
      <c r="A7" s="79" t="s">
        <v>6</v>
      </c>
      <c r="B7" s="80">
        <v>3.6</v>
      </c>
      <c r="C7" s="81" t="s">
        <v>7</v>
      </c>
    </row>
    <row r="8" spans="1:4">
      <c r="A8" s="79" t="s">
        <v>10</v>
      </c>
      <c r="B8" s="80">
        <v>120</v>
      </c>
      <c r="C8" s="81" t="s">
        <v>12</v>
      </c>
    </row>
    <row r="9" spans="1:4">
      <c r="A9" s="79" t="s">
        <v>37</v>
      </c>
      <c r="B9" s="80">
        <v>81.510000000000005</v>
      </c>
      <c r="C9" s="81" t="s">
        <v>8</v>
      </c>
    </row>
    <row r="10" spans="1:4">
      <c r="A10" s="79" t="s">
        <v>63</v>
      </c>
      <c r="B10" s="82">
        <v>129.64578499999999</v>
      </c>
      <c r="C10" s="81" t="s">
        <v>8</v>
      </c>
    </row>
    <row r="11" spans="1:4" ht="16" thickBot="1">
      <c r="A11" s="83" t="s">
        <v>11</v>
      </c>
      <c r="B11" s="84">
        <v>126.13</v>
      </c>
      <c r="C11" s="85" t="s">
        <v>8</v>
      </c>
    </row>
  </sheetData>
  <sheetProtection password="CB51"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About</vt:lpstr>
      <vt:lpstr>Model</vt:lpstr>
      <vt:lpstr>Fuel energy densities</vt:lpstr>
    </vt:vector>
  </TitlesOfParts>
  <Company>University of Colorado at Boulder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Kessler</dc:creator>
  <cp:lastModifiedBy>Sonia Yeh</cp:lastModifiedBy>
  <dcterms:created xsi:type="dcterms:W3CDTF">2013-02-11T19:00:09Z</dcterms:created>
  <dcterms:modified xsi:type="dcterms:W3CDTF">2013-04-24T20:31:07Z</dcterms:modified>
</cp:coreProperties>
</file>